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Gremial\WEB CGI\PAGINA WEB\Gremial  Bancaria2\comunicados\Hasta 2024\"/>
    </mc:Choice>
  </mc:AlternateContent>
  <bookViews>
    <workbookView xWindow="0" yWindow="0" windowWidth="20490" windowHeight="7155"/>
  </bookViews>
  <sheets>
    <sheet name="8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46" i="1" l="1"/>
  <c r="C25" i="1"/>
  <c r="O28" i="1" s="1"/>
  <c r="C31" i="1"/>
  <c r="O26" i="1" s="1"/>
  <c r="C33" i="1" s="1"/>
  <c r="C34" i="1"/>
  <c r="O25" i="1" s="1"/>
  <c r="C36" i="1" s="1"/>
  <c r="C28" i="1"/>
  <c r="O27" i="1" s="1"/>
  <c r="C30" i="1" s="1"/>
  <c r="I47" i="1" l="1"/>
  <c r="I46" i="1"/>
  <c r="I49" i="1"/>
  <c r="I48" i="1" l="1"/>
  <c r="C19" i="1"/>
  <c r="O21" i="1" s="1"/>
  <c r="C21" i="1" s="1"/>
  <c r="C22" i="1" l="1"/>
  <c r="C27" i="1" l="1"/>
  <c r="O24" i="1"/>
  <c r="C24" i="1" s="1"/>
  <c r="M14" i="1"/>
</calcChain>
</file>

<file path=xl/sharedStrings.xml><?xml version="1.0" encoding="utf-8"?>
<sst xmlns="http://schemas.openxmlformats.org/spreadsheetml/2006/main" count="81" uniqueCount="75">
  <si>
    <t>RAMA ADMINISTRATIVA- CATEGORIA</t>
  </si>
  <si>
    <t>COEFICIENTES</t>
  </si>
  <si>
    <t>INICIAL</t>
  </si>
  <si>
    <t>1 AÑO</t>
  </si>
  <si>
    <t>2 AÑOS</t>
  </si>
  <si>
    <t>3 AÑOS</t>
  </si>
  <si>
    <t>4 AÑOS</t>
  </si>
  <si>
    <t>5 AÑOS</t>
  </si>
  <si>
    <t>6 AÑOS</t>
  </si>
  <si>
    <t>7 AÑOS</t>
  </si>
  <si>
    <t>COEFICIENTE</t>
  </si>
  <si>
    <t>8 AÑOS</t>
  </si>
  <si>
    <t>9 AÑOS</t>
  </si>
  <si>
    <t>10 AÑOS</t>
  </si>
  <si>
    <t>11 AÑOS</t>
  </si>
  <si>
    <t>12 AÑOS</t>
  </si>
  <si>
    <t>13 AÑOS</t>
  </si>
  <si>
    <t>14 AÑOS</t>
  </si>
  <si>
    <t>JEFE DIV 1RA</t>
  </si>
  <si>
    <t>2 JEFE DEP. DE 3RA</t>
  </si>
  <si>
    <t>2 JEFE DEP. DE 1RA</t>
  </si>
  <si>
    <t>JEFE DEP. 3RA</t>
  </si>
  <si>
    <t>JEFE DP. 2DA</t>
  </si>
  <si>
    <t>JEFE DEP. 1RA</t>
  </si>
  <si>
    <t>JEFE PRINCIPAL DE DPTO</t>
  </si>
  <si>
    <t>SUB GTE DEPTAL. 3RA</t>
  </si>
  <si>
    <t>SUB GTE DEPTAL. 2DA</t>
  </si>
  <si>
    <t>RESULTADOS  EN COLOR</t>
  </si>
  <si>
    <t xml:space="preserve">SOLO  COMPLETAR LOS CAMPOS COLOR </t>
  </si>
  <si>
    <t>15 AÑOS</t>
  </si>
  <si>
    <t>20 AÑOS</t>
  </si>
  <si>
    <t>25 AÑOS</t>
  </si>
  <si>
    <t>30 AÑOS</t>
  </si>
  <si>
    <t>35 AÑOS</t>
  </si>
  <si>
    <t>2 JEFE DIV 3RA</t>
  </si>
  <si>
    <t>2 JEFE DIV 2DA</t>
  </si>
  <si>
    <t>2 JEFE DIV 1RA</t>
  </si>
  <si>
    <t>JEFE DIV 3RA</t>
  </si>
  <si>
    <t>JEFE DIV 2DA</t>
  </si>
  <si>
    <t>2 JEFE DEP. DE 2DA</t>
  </si>
  <si>
    <t>TABLA  COEFICIENTES</t>
  </si>
  <si>
    <t>TOTAL</t>
  </si>
  <si>
    <t>BONO DÍA DEL  BANCARIO</t>
  </si>
  <si>
    <t>INGRESAR AQUÍ EL  COEFICIENTE SEGÚN ANTIGÜEDAD O  CATEGORÍA DEL  LISTADO</t>
  </si>
  <si>
    <t xml:space="preserve"> COLOCAR  AQUÍ SUELDO  BRUTO SIN AGUINALDO</t>
  </si>
  <si>
    <t>PARTICIPACIÓN  EN GANANCIAS (NO  REMUNERATIVO)</t>
  </si>
  <si>
    <r>
      <t xml:space="preserve"> SUELDO  BRUTO  DICIEMBRE </t>
    </r>
    <r>
      <rPr>
        <b/>
        <i/>
        <u/>
        <sz val="16"/>
        <color indexed="8"/>
        <rFont val="Calibri"/>
        <family val="2"/>
      </rPr>
      <t>2021</t>
    </r>
  </si>
  <si>
    <t>RESULTADO BONO DÍA DEL  BANCARIO 2022</t>
  </si>
  <si>
    <t>NUEVO  HABER DESDE ABRIL HASTA JUNIO 2022</t>
  </si>
  <si>
    <t>NUEVO  HABER  DESDE OCTUBRE 2022</t>
  </si>
  <si>
    <t>REMUNERACIÓN DESDE/HASTA ene-22 feb-22</t>
  </si>
  <si>
    <t>$1 A $155.433 $10,000 $14,500</t>
  </si>
  <si>
    <t>$155.434 A $201.334 $13,076.10 $18,960.30</t>
  </si>
  <si>
    <t>$201.335 A $241.602 $16,937.70 $24,559.70</t>
  </si>
  <si>
    <t>Más de $241.603 $20,325.10 $29,471.40</t>
  </si>
  <si>
    <t>108739,3</t>
  </si>
  <si>
    <t>OCTUBRE</t>
  </si>
  <si>
    <t>*ACLARACIÓN  IMPORTANTE: ESTOS CÁLCULOS SON APROXIMADOS  Y  LOS MISMOS  NO  INCLUYEN  ADICIONAL GUARDERIA U OTROS ITEMS Y SON IMPORTES BRUTOS SIN  DESCUENTOS.</t>
  </si>
  <si>
    <t xml:space="preserve"> </t>
  </si>
  <si>
    <t>WEB: www.gremialcolumbiaba.com.ar / FACEBOOK/  IG: gremialcolumbiaba</t>
  </si>
  <si>
    <t>NUEVO  HABER  DESDE SETIEMBRE 2022</t>
  </si>
  <si>
    <t>NUEVO  HABER  DESDE NOVIEMBRE 2022</t>
  </si>
  <si>
    <t>NUEVO  HABER  DESDE DICIEMBRE 2022</t>
  </si>
  <si>
    <t>INDICE SETIEMBRE</t>
  </si>
  <si>
    <t>INDICE OCTUBRE</t>
  </si>
  <si>
    <t>INDICE NOVIEMBRE</t>
  </si>
  <si>
    <t>INDICE DICIEMBRE</t>
  </si>
  <si>
    <t>NUEVO  HABER  DESDE JULIO A AGOSTO 2022</t>
  </si>
  <si>
    <t>ABRIL JUNIO</t>
  </si>
  <si>
    <t>JULIO AGOSTO</t>
  </si>
  <si>
    <t>SETIEMBRE</t>
  </si>
  <si>
    <t>NOVIEMBRE</t>
  </si>
  <si>
    <t>DICIEMBRE</t>
  </si>
  <si>
    <t>En el mes de diciembre habrá una revisión  para realizar ajustes, si fueran necesarios, respecto a la inflación.</t>
  </si>
  <si>
    <t>PLANILLA CALCULO  PARITARIO 09-2022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</si>
</sst>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&quot;$&quot;\ #,##0.00"/>
    <numFmt numFmtId="165" formatCode="&quot;$&quot;#,##0.00"/>
    <numFmt numFmtId="166" formatCode="&quot;$&quot;#,##0.000"/>
  </numFmts>
  <fonts count="2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Calibri"/>
      <family val="2"/>
    </font>
    <font>
      <b/>
      <sz val="11"/>
      <color indexed="8"/>
      <name val="Calibri"/>
      <family val="2"/>
    </font>
    <font>
      <u/>
      <sz val="11"/>
      <color indexed="12"/>
      <name val="Calibri"/>
      <family val="2"/>
    </font>
    <font>
      <b/>
      <u/>
      <sz val="16"/>
      <color indexed="8"/>
      <name val="Calibri"/>
      <family val="2"/>
    </font>
    <font>
      <b/>
      <u/>
      <sz val="12"/>
      <color indexed="8"/>
      <name val="Calibri"/>
      <family val="2"/>
    </font>
    <font>
      <b/>
      <sz val="11"/>
      <color indexed="10"/>
      <name val="Calibri"/>
      <family val="2"/>
    </font>
    <font>
      <b/>
      <sz val="14"/>
      <color indexed="8"/>
      <name val="Calibri"/>
      <family val="2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indexed="10"/>
      <name val="Calibri"/>
      <family val="2"/>
    </font>
    <font>
      <b/>
      <sz val="14"/>
      <color theme="1"/>
      <name val="Calibri"/>
      <family val="2"/>
      <scheme val="minor"/>
    </font>
    <font>
      <b/>
      <sz val="12"/>
      <color indexed="10"/>
      <name val="Calibri"/>
      <family val="2"/>
    </font>
    <font>
      <b/>
      <sz val="14"/>
      <color theme="0"/>
      <name val="Calibri"/>
      <family val="2"/>
    </font>
    <font>
      <b/>
      <u/>
      <sz val="14"/>
      <color indexed="8"/>
      <name val="Calibri"/>
      <family val="2"/>
    </font>
    <font>
      <sz val="11"/>
      <color theme="0"/>
      <name val="Calibri"/>
      <family val="2"/>
      <scheme val="minor"/>
    </font>
    <font>
      <b/>
      <i/>
      <u/>
      <sz val="16"/>
      <color indexed="8"/>
      <name val="Calibri"/>
      <family val="2"/>
    </font>
    <font>
      <b/>
      <sz val="14"/>
      <name val="Calibri"/>
      <family val="2"/>
    </font>
    <font>
      <b/>
      <sz val="14"/>
      <color rgb="FFFF0000"/>
      <name val="Calibri"/>
      <family val="2"/>
      <scheme val="minor"/>
    </font>
    <font>
      <b/>
      <sz val="16"/>
      <color theme="0"/>
      <name val="Calibri"/>
      <family val="2"/>
    </font>
    <font>
      <b/>
      <i/>
      <u/>
      <sz val="20"/>
      <color indexed="8"/>
      <name val="Calibri"/>
      <family val="2"/>
    </font>
    <font>
      <sz val="11"/>
      <color rgb="FF23AE02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BF2AA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0" fillId="0" borderId="0"/>
    <xf numFmtId="9" fontId="1" fillId="0" borderId="0" applyFill="0" applyBorder="0" applyAlignment="0" applyProtection="0"/>
  </cellStyleXfs>
  <cellXfs count="106">
    <xf numFmtId="0" fontId="0" fillId="0" borderId="0" xfId="0"/>
    <xf numFmtId="0" fontId="0" fillId="0" borderId="0" xfId="0" applyProtection="1">
      <protection locked="0"/>
    </xf>
    <xf numFmtId="164" fontId="0" fillId="2" borderId="4" xfId="0" applyNumberFormat="1" applyFill="1" applyBorder="1" applyProtection="1"/>
    <xf numFmtId="0" fontId="4" fillId="0" borderId="0" xfId="1" applyAlignment="1" applyProtection="1">
      <protection locked="0"/>
    </xf>
    <xf numFmtId="0" fontId="9" fillId="0" borderId="0" xfId="0" applyFont="1" applyFill="1" applyBorder="1" applyAlignment="1" applyProtection="1">
      <alignment horizontal="center" vertical="center"/>
    </xf>
    <xf numFmtId="165" fontId="8" fillId="0" borderId="0" xfId="0" applyNumberFormat="1" applyFont="1" applyFill="1" applyBorder="1" applyAlignment="1" applyProtection="1">
      <alignment horizontal="center" vertical="center"/>
    </xf>
    <xf numFmtId="0" fontId="0" fillId="5" borderId="7" xfId="0" applyFill="1" applyBorder="1" applyProtection="1">
      <protection locked="0"/>
    </xf>
    <xf numFmtId="0" fontId="0" fillId="5" borderId="8" xfId="0" applyFill="1" applyBorder="1" applyProtection="1">
      <protection locked="0"/>
    </xf>
    <xf numFmtId="0" fontId="9" fillId="4" borderId="8" xfId="0" applyFont="1" applyFill="1" applyBorder="1" applyAlignment="1" applyProtection="1">
      <alignment horizontal="center" vertical="center" wrapText="1"/>
    </xf>
    <xf numFmtId="166" fontId="0" fillId="0" borderId="0" xfId="0" applyNumberFormat="1" applyProtection="1"/>
    <xf numFmtId="0" fontId="0" fillId="0" borderId="0" xfId="0"/>
    <xf numFmtId="0" fontId="0" fillId="0" borderId="0" xfId="0" applyProtection="1">
      <protection locked="0"/>
    </xf>
    <xf numFmtId="165" fontId="8" fillId="8" borderId="8" xfId="0" applyNumberFormat="1" applyFont="1" applyFill="1" applyBorder="1" applyAlignment="1" applyProtection="1">
      <alignment horizontal="center" vertical="center"/>
    </xf>
    <xf numFmtId="165" fontId="8" fillId="8" borderId="8" xfId="0" applyNumberFormat="1" applyFont="1" applyFill="1" applyBorder="1" applyAlignment="1" applyProtection="1">
      <alignment horizontal="center" vertical="center"/>
      <protection hidden="1"/>
    </xf>
    <xf numFmtId="166" fontId="0" fillId="0" borderId="0" xfId="0" applyNumberFormat="1" applyProtection="1">
      <protection locked="0"/>
    </xf>
    <xf numFmtId="0" fontId="5" fillId="9" borderId="0" xfId="0" applyFont="1" applyFill="1" applyBorder="1" applyAlignment="1" applyProtection="1">
      <alignment horizontal="center"/>
    </xf>
    <xf numFmtId="0" fontId="0" fillId="8" borderId="9" xfId="0" applyFill="1" applyBorder="1" applyProtection="1">
      <protection locked="0"/>
    </xf>
    <xf numFmtId="0" fontId="0" fillId="8" borderId="11" xfId="0" applyFill="1" applyBorder="1" applyProtection="1">
      <protection locked="0"/>
    </xf>
    <xf numFmtId="0" fontId="0" fillId="8" borderId="12" xfId="0" applyFill="1" applyBorder="1" applyProtection="1">
      <protection locked="0"/>
    </xf>
    <xf numFmtId="0" fontId="0" fillId="8" borderId="10" xfId="0" applyFill="1" applyBorder="1" applyProtection="1">
      <protection locked="0"/>
    </xf>
    <xf numFmtId="0" fontId="0" fillId="8" borderId="13" xfId="0" applyFill="1" applyBorder="1" applyProtection="1">
      <protection locked="0"/>
    </xf>
    <xf numFmtId="0" fontId="0" fillId="8" borderId="14" xfId="0" applyFill="1" applyBorder="1" applyProtection="1">
      <protection locked="0"/>
    </xf>
    <xf numFmtId="0" fontId="11" fillId="6" borderId="5" xfId="0" applyFont="1" applyFill="1" applyBorder="1" applyAlignment="1" applyProtection="1">
      <alignment horizontal="center"/>
    </xf>
    <xf numFmtId="2" fontId="11" fillId="6" borderId="6" xfId="0" applyNumberFormat="1" applyFont="1" applyFill="1" applyBorder="1" applyAlignment="1" applyProtection="1">
      <alignment horizontal="center"/>
    </xf>
    <xf numFmtId="0" fontId="11" fillId="6" borderId="1" xfId="0" applyFont="1" applyFill="1" applyBorder="1" applyAlignment="1" applyProtection="1">
      <alignment horizontal="center"/>
    </xf>
    <xf numFmtId="2" fontId="11" fillId="6" borderId="2" xfId="0" applyNumberFormat="1" applyFont="1" applyFill="1" applyBorder="1" applyAlignment="1" applyProtection="1">
      <alignment horizontal="center"/>
    </xf>
    <xf numFmtId="0" fontId="3" fillId="10" borderId="19" xfId="0" applyFont="1" applyFill="1" applyBorder="1" applyAlignment="1" applyProtection="1">
      <alignment horizontal="center" vertical="center" wrapText="1" shrinkToFit="1"/>
    </xf>
    <xf numFmtId="2" fontId="3" fillId="10" borderId="20" xfId="0" applyNumberFormat="1" applyFont="1" applyFill="1" applyBorder="1" applyAlignment="1" applyProtection="1">
      <alignment horizontal="center" vertical="center"/>
    </xf>
    <xf numFmtId="0" fontId="11" fillId="6" borderId="21" xfId="0" applyFont="1" applyFill="1" applyBorder="1" applyAlignment="1" applyProtection="1">
      <alignment horizontal="center"/>
    </xf>
    <xf numFmtId="2" fontId="11" fillId="6" borderId="22" xfId="0" applyNumberFormat="1" applyFont="1" applyFill="1" applyBorder="1" applyAlignment="1" applyProtection="1">
      <alignment horizontal="center"/>
    </xf>
    <xf numFmtId="0" fontId="0" fillId="9" borderId="0" xfId="0" applyFill="1" applyProtection="1">
      <protection locked="0"/>
    </xf>
    <xf numFmtId="0" fontId="17" fillId="9" borderId="0" xfId="0" applyFont="1" applyFill="1" applyBorder="1" applyProtection="1">
      <protection locked="0"/>
    </xf>
    <xf numFmtId="0" fontId="6" fillId="9" borderId="0" xfId="0" applyFont="1" applyFill="1" applyBorder="1" applyAlignment="1" applyProtection="1">
      <alignment horizontal="center" vertical="center" wrapText="1" shrinkToFit="1"/>
    </xf>
    <xf numFmtId="4" fontId="0" fillId="9" borderId="0" xfId="0" applyNumberFormat="1" applyFill="1" applyBorder="1" applyProtection="1"/>
    <xf numFmtId="0" fontId="5" fillId="9" borderId="0" xfId="0" applyFont="1" applyFill="1" applyAlignment="1" applyProtection="1">
      <alignment horizontal="center"/>
      <protection locked="0"/>
    </xf>
    <xf numFmtId="0" fontId="7" fillId="9" borderId="0" xfId="0" applyFont="1" applyFill="1" applyBorder="1" applyAlignment="1" applyProtection="1">
      <alignment vertical="center" wrapText="1"/>
    </xf>
    <xf numFmtId="0" fontId="0" fillId="9" borderId="0" xfId="0" applyFill="1" applyBorder="1" applyProtection="1">
      <protection locked="0"/>
    </xf>
    <xf numFmtId="0" fontId="16" fillId="9" borderId="0" xfId="0" applyFont="1" applyFill="1" applyBorder="1" applyAlignment="1" applyProtection="1">
      <alignment vertical="center" wrapText="1"/>
      <protection locked="0"/>
    </xf>
    <xf numFmtId="164" fontId="8" fillId="9" borderId="0" xfId="0" applyNumberFormat="1" applyFont="1" applyFill="1" applyBorder="1" applyAlignment="1" applyProtection="1">
      <alignment horizontal="center" vertical="center"/>
    </xf>
    <xf numFmtId="0" fontId="0" fillId="9" borderId="0" xfId="0" applyFill="1" applyProtection="1"/>
    <xf numFmtId="0" fontId="5" fillId="9" borderId="0" xfId="0" applyFont="1" applyFill="1" applyAlignment="1" applyProtection="1">
      <alignment horizontal="center"/>
    </xf>
    <xf numFmtId="0" fontId="0" fillId="0" borderId="9" xfId="0" applyBorder="1" applyProtection="1"/>
    <xf numFmtId="0" fontId="0" fillId="0" borderId="11" xfId="0" applyBorder="1" applyProtection="1"/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0" fillId="9" borderId="16" xfId="0" applyFill="1" applyBorder="1" applyProtection="1"/>
    <xf numFmtId="0" fontId="0" fillId="9" borderId="0" xfId="0" applyFill="1" applyBorder="1" applyProtection="1"/>
    <xf numFmtId="0" fontId="0" fillId="9" borderId="17" xfId="0" applyFill="1" applyBorder="1" applyProtection="1">
      <protection locked="0"/>
    </xf>
    <xf numFmtId="0" fontId="9" fillId="4" borderId="7" xfId="0" applyFont="1" applyFill="1" applyBorder="1" applyAlignment="1" applyProtection="1">
      <alignment horizontal="center" vertical="center"/>
    </xf>
    <xf numFmtId="0" fontId="9" fillId="4" borderId="18" xfId="0" applyFont="1" applyFill="1" applyBorder="1" applyAlignment="1" applyProtection="1">
      <alignment horizontal="center" vertical="center"/>
    </xf>
    <xf numFmtId="165" fontId="8" fillId="8" borderId="7" xfId="0" applyNumberFormat="1" applyFont="1" applyFill="1" applyBorder="1" applyAlignment="1" applyProtection="1">
      <alignment horizontal="center" vertical="center"/>
    </xf>
    <xf numFmtId="165" fontId="8" fillId="8" borderId="18" xfId="0" applyNumberFormat="1" applyFont="1" applyFill="1" applyBorder="1" applyAlignment="1" applyProtection="1">
      <alignment horizontal="center" vertical="center"/>
    </xf>
    <xf numFmtId="0" fontId="23" fillId="8" borderId="9" xfId="0" applyFont="1" applyFill="1" applyBorder="1" applyAlignment="1" applyProtection="1">
      <alignment horizontal="center"/>
      <protection locked="0"/>
    </xf>
    <xf numFmtId="0" fontId="23" fillId="8" borderId="11" xfId="0" applyFont="1" applyFill="1" applyBorder="1" applyAlignment="1" applyProtection="1">
      <alignment horizontal="center"/>
      <protection locked="0"/>
    </xf>
    <xf numFmtId="0" fontId="23" fillId="8" borderId="12" xfId="0" applyFont="1" applyFill="1" applyBorder="1" applyAlignment="1" applyProtection="1">
      <alignment horizontal="center"/>
      <protection locked="0"/>
    </xf>
    <xf numFmtId="0" fontId="23" fillId="8" borderId="10" xfId="0" applyFont="1" applyFill="1" applyBorder="1" applyAlignment="1" applyProtection="1">
      <alignment horizontal="center"/>
      <protection locked="0"/>
    </xf>
    <xf numFmtId="0" fontId="23" fillId="8" borderId="13" xfId="0" applyFont="1" applyFill="1" applyBorder="1" applyAlignment="1" applyProtection="1">
      <alignment horizontal="center"/>
      <protection locked="0"/>
    </xf>
    <xf numFmtId="0" fontId="23" fillId="8" borderId="14" xfId="0" applyFont="1" applyFill="1" applyBorder="1" applyAlignment="1" applyProtection="1">
      <alignment horizontal="center"/>
      <protection locked="0"/>
    </xf>
    <xf numFmtId="4" fontId="0" fillId="7" borderId="7" xfId="0" applyNumberFormat="1" applyFill="1" applyBorder="1" applyAlignment="1" applyProtection="1">
      <alignment horizontal="center"/>
    </xf>
    <xf numFmtId="4" fontId="0" fillId="7" borderId="8" xfId="0" applyNumberFormat="1" applyFill="1" applyBorder="1" applyAlignment="1" applyProtection="1">
      <alignment horizontal="center"/>
    </xf>
    <xf numFmtId="0" fontId="22" fillId="9" borderId="0" xfId="0" applyFont="1" applyFill="1" applyBorder="1" applyAlignment="1" applyProtection="1">
      <alignment horizontal="center"/>
    </xf>
    <xf numFmtId="0" fontId="4" fillId="9" borderId="16" xfId="1" applyFill="1" applyBorder="1" applyAlignment="1" applyProtection="1">
      <alignment horizontal="center"/>
    </xf>
    <xf numFmtId="0" fontId="4" fillId="9" borderId="0" xfId="1" applyFill="1" applyBorder="1" applyAlignment="1" applyProtection="1">
      <alignment horizontal="center"/>
    </xf>
    <xf numFmtId="0" fontId="12" fillId="10" borderId="9" xfId="0" applyFont="1" applyFill="1" applyBorder="1" applyAlignment="1" applyProtection="1">
      <alignment horizontal="center" vertical="center" wrapText="1"/>
    </xf>
    <xf numFmtId="0" fontId="13" fillId="10" borderId="12" xfId="0" applyFont="1" applyFill="1" applyBorder="1"/>
    <xf numFmtId="0" fontId="13" fillId="10" borderId="16" xfId="0" applyFont="1" applyFill="1" applyBorder="1"/>
    <xf numFmtId="0" fontId="13" fillId="10" borderId="17" xfId="0" applyFont="1" applyFill="1" applyBorder="1"/>
    <xf numFmtId="0" fontId="13" fillId="10" borderId="10" xfId="0" applyFont="1" applyFill="1" applyBorder="1"/>
    <xf numFmtId="0" fontId="13" fillId="10" borderId="14" xfId="0" applyFont="1" applyFill="1" applyBorder="1"/>
    <xf numFmtId="0" fontId="9" fillId="4" borderId="9" xfId="0" applyFont="1" applyFill="1" applyBorder="1" applyAlignment="1" applyProtection="1">
      <alignment horizontal="center" vertical="center"/>
    </xf>
    <xf numFmtId="0" fontId="9" fillId="4" borderId="10" xfId="0" applyFont="1" applyFill="1" applyBorder="1" applyAlignment="1" applyProtection="1">
      <alignment horizontal="center" vertical="center"/>
    </xf>
    <xf numFmtId="0" fontId="9" fillId="4" borderId="11" xfId="0" applyFont="1" applyFill="1" applyBorder="1" applyAlignment="1" applyProtection="1">
      <alignment horizontal="center" vertical="center"/>
    </xf>
    <xf numFmtId="0" fontId="9" fillId="4" borderId="12" xfId="0" applyFont="1" applyFill="1" applyBorder="1" applyAlignment="1" applyProtection="1">
      <alignment horizontal="center" vertical="center"/>
    </xf>
    <xf numFmtId="0" fontId="9" fillId="4" borderId="13" xfId="0" applyFont="1" applyFill="1" applyBorder="1" applyAlignment="1" applyProtection="1">
      <alignment horizontal="center" vertical="center"/>
    </xf>
    <xf numFmtId="0" fontId="9" fillId="4" borderId="14" xfId="0" applyFont="1" applyFill="1" applyBorder="1" applyAlignment="1" applyProtection="1">
      <alignment horizontal="center" vertical="center"/>
    </xf>
    <xf numFmtId="0" fontId="5" fillId="9" borderId="10" xfId="0" applyFont="1" applyFill="1" applyBorder="1" applyAlignment="1" applyProtection="1">
      <alignment horizontal="center"/>
    </xf>
    <xf numFmtId="0" fontId="5" fillId="9" borderId="13" xfId="0" applyFont="1" applyFill="1" applyBorder="1" applyAlignment="1" applyProtection="1">
      <alignment horizontal="center"/>
    </xf>
    <xf numFmtId="0" fontId="20" fillId="0" borderId="13" xfId="0" applyFont="1" applyBorder="1" applyAlignment="1" applyProtection="1">
      <alignment horizontal="center"/>
      <protection locked="0"/>
    </xf>
    <xf numFmtId="0" fontId="8" fillId="6" borderId="9" xfId="0" applyFont="1" applyFill="1" applyBorder="1" applyAlignment="1" applyProtection="1">
      <alignment horizontal="center" vertical="center" wrapText="1"/>
    </xf>
    <xf numFmtId="0" fontId="8" fillId="6" borderId="12" xfId="0" applyFont="1" applyFill="1" applyBorder="1" applyAlignment="1" applyProtection="1">
      <alignment horizontal="center" vertical="center" wrapText="1"/>
    </xf>
    <xf numFmtId="0" fontId="8" fillId="6" borderId="16" xfId="0" applyFont="1" applyFill="1" applyBorder="1" applyAlignment="1" applyProtection="1">
      <alignment horizontal="center" vertical="center" wrapText="1"/>
    </xf>
    <xf numFmtId="0" fontId="8" fillId="6" borderId="17" xfId="0" applyFont="1" applyFill="1" applyBorder="1" applyAlignment="1" applyProtection="1">
      <alignment horizontal="center" vertical="center" wrapText="1"/>
    </xf>
    <xf numFmtId="0" fontId="8" fillId="6" borderId="10" xfId="0" applyFont="1" applyFill="1" applyBorder="1" applyAlignment="1" applyProtection="1">
      <alignment horizontal="center" vertical="center" wrapText="1"/>
    </xf>
    <xf numFmtId="0" fontId="8" fillId="6" borderId="14" xfId="0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 applyProtection="1">
      <alignment horizontal="center" vertical="center" wrapText="1"/>
    </xf>
    <xf numFmtId="0" fontId="7" fillId="10" borderId="15" xfId="0" applyFont="1" applyFill="1" applyBorder="1" applyAlignment="1" applyProtection="1">
      <alignment horizontal="center" vertical="center" wrapText="1"/>
    </xf>
    <xf numFmtId="0" fontId="7" fillId="10" borderId="3" xfId="0" applyFont="1" applyFill="1" applyBorder="1" applyAlignment="1" applyProtection="1">
      <alignment horizontal="center" vertical="center" wrapText="1"/>
    </xf>
    <xf numFmtId="165" fontId="21" fillId="7" borderId="7" xfId="0" applyNumberFormat="1" applyFont="1" applyFill="1" applyBorder="1" applyAlignment="1" applyProtection="1">
      <alignment horizontal="center" vertical="center"/>
    </xf>
    <xf numFmtId="165" fontId="21" fillId="7" borderId="8" xfId="0" applyNumberFormat="1" applyFont="1" applyFill="1" applyBorder="1" applyAlignment="1" applyProtection="1">
      <alignment horizontal="center" vertical="center"/>
    </xf>
    <xf numFmtId="0" fontId="8" fillId="3" borderId="7" xfId="0" applyFont="1" applyFill="1" applyBorder="1" applyAlignment="1" applyProtection="1">
      <alignment horizontal="center" vertical="center"/>
    </xf>
    <xf numFmtId="0" fontId="8" fillId="3" borderId="8" xfId="0" applyFont="1" applyFill="1" applyBorder="1" applyAlignment="1" applyProtection="1">
      <alignment horizontal="center" vertical="center"/>
    </xf>
    <xf numFmtId="165" fontId="8" fillId="8" borderId="12" xfId="0" applyNumberFormat="1" applyFont="1" applyFill="1" applyBorder="1" applyAlignment="1" applyProtection="1">
      <alignment horizontal="center" vertical="center"/>
    </xf>
    <xf numFmtId="165" fontId="8" fillId="8" borderId="14" xfId="0" applyNumberFormat="1" applyFont="1" applyFill="1" applyBorder="1" applyAlignment="1" applyProtection="1">
      <alignment horizontal="center" vertical="center"/>
    </xf>
    <xf numFmtId="0" fontId="9" fillId="4" borderId="8" xfId="0" applyFont="1" applyFill="1" applyBorder="1" applyAlignment="1" applyProtection="1">
      <alignment horizontal="center" vertical="center"/>
    </xf>
    <xf numFmtId="0" fontId="16" fillId="6" borderId="15" xfId="0" applyFont="1" applyFill="1" applyBorder="1" applyAlignment="1" applyProtection="1">
      <alignment horizontal="center" vertical="center"/>
    </xf>
    <xf numFmtId="0" fontId="16" fillId="6" borderId="3" xfId="0" applyFont="1" applyFill="1" applyBorder="1" applyAlignment="1" applyProtection="1">
      <alignment horizontal="center" vertical="center"/>
    </xf>
    <xf numFmtId="0" fontId="14" fillId="10" borderId="15" xfId="0" applyFont="1" applyFill="1" applyBorder="1" applyAlignment="1" applyProtection="1">
      <alignment horizontal="center"/>
    </xf>
    <xf numFmtId="0" fontId="14" fillId="10" borderId="3" xfId="0" applyFont="1" applyFill="1" applyBorder="1" applyAlignment="1" applyProtection="1">
      <alignment horizontal="center"/>
    </xf>
    <xf numFmtId="2" fontId="15" fillId="7" borderId="7" xfId="0" applyNumberFormat="1" applyFont="1" applyFill="1" applyBorder="1" applyAlignment="1" applyProtection="1">
      <alignment horizontal="center" vertical="center"/>
    </xf>
    <xf numFmtId="2" fontId="15" fillId="7" borderId="8" xfId="0" applyNumberFormat="1" applyFont="1" applyFill="1" applyBorder="1" applyAlignment="1" applyProtection="1">
      <alignment horizontal="center" vertical="center"/>
    </xf>
    <xf numFmtId="165" fontId="19" fillId="8" borderId="7" xfId="0" applyNumberFormat="1" applyFont="1" applyFill="1" applyBorder="1" applyAlignment="1" applyProtection="1">
      <alignment horizontal="center" vertical="center"/>
    </xf>
    <xf numFmtId="165" fontId="19" fillId="8" borderId="18" xfId="0" applyNumberFormat="1" applyFont="1" applyFill="1" applyBorder="1" applyAlignment="1" applyProtection="1">
      <alignment horizontal="center" vertical="center"/>
    </xf>
    <xf numFmtId="0" fontId="9" fillId="4" borderId="7" xfId="0" applyFont="1" applyFill="1" applyBorder="1" applyAlignment="1" applyProtection="1">
      <alignment horizontal="center" vertical="center" wrapText="1"/>
    </xf>
    <xf numFmtId="0" fontId="9" fillId="4" borderId="18" xfId="0" applyFont="1" applyFill="1" applyBorder="1" applyAlignment="1" applyProtection="1">
      <alignment horizontal="center" vertical="center" wrapText="1"/>
    </xf>
    <xf numFmtId="0" fontId="4" fillId="9" borderId="17" xfId="1" applyFill="1" applyBorder="1" applyAlignment="1" applyProtection="1">
      <alignment horizontal="center"/>
    </xf>
    <xf numFmtId="0" fontId="5" fillId="9" borderId="14" xfId="0" applyFont="1" applyFill="1" applyBorder="1" applyAlignment="1" applyProtection="1">
      <alignment horizontal="center"/>
    </xf>
  </cellXfs>
  <cellStyles count="5">
    <cellStyle name="Hipervínculo" xfId="1" builtinId="8"/>
    <cellStyle name="Normal" xfId="0" builtinId="0"/>
    <cellStyle name="Normal 2" xfId="2"/>
    <cellStyle name="Normal 2 2" xfId="3"/>
    <cellStyle name="Porcentual 2 2" xfId="4"/>
  </cellStyles>
  <dxfs count="0"/>
  <tableStyles count="0" defaultTableStyle="TableStyleMedium9" defaultPivotStyle="PivotStyleLight16"/>
  <colors>
    <mruColors>
      <color rgb="FF00FF00"/>
      <color rgb="FFEBF2AA"/>
      <color rgb="FF0DA354"/>
      <color rgb="FF23AE02"/>
      <color rgb="FFEAFC8E"/>
      <color rgb="FF08A81B"/>
      <color rgb="FFFFFF66"/>
      <color rgb="FFE3099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://www.gremialcolumbiaba.com.ar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1537448</xdr:colOff>
      <xdr:row>0</xdr:row>
      <xdr:rowOff>334383</xdr:rowOff>
    </xdr:from>
    <xdr:to>
      <xdr:col>6</xdr:col>
      <xdr:colOff>769418</xdr:colOff>
      <xdr:row>1</xdr:row>
      <xdr:rowOff>921683</xdr:rowOff>
    </xdr:to>
    <xdr:pic>
      <xdr:nvPicPr>
        <xdr:cNvPr id="5" name="Imagen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000-000007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019301" y="334383"/>
          <a:ext cx="7042470" cy="11251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168088</xdr:colOff>
      <xdr:row>1</xdr:row>
      <xdr:rowOff>1086971</xdr:rowOff>
    </xdr:from>
    <xdr:to>
      <xdr:col>29</xdr:col>
      <xdr:colOff>1188155</xdr:colOff>
      <xdr:row>2</xdr:row>
      <xdr:rowOff>649942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9941" y="1624853"/>
          <a:ext cx="10477832" cy="6611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gremialcolumbiaba.com.a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35"/>
  <sheetViews>
    <sheetView tabSelected="1" topLeftCell="A39" zoomScale="85" workbookViewId="0">
      <selection activeCell="AF5" sqref="AF5"/>
    </sheetView>
  </sheetViews>
  <sheetFormatPr baseColWidth="10" defaultColWidth="11.42578125" defaultRowHeight="15" x14ac:dyDescent="0.25"/>
  <cols>
    <col min="1" max="1" width="7.140625" style="1" customWidth="1"/>
    <col min="2" max="2" width="55.7109375" style="1" customWidth="1"/>
    <col min="3" max="3" width="27.7109375" style="1" customWidth="1"/>
    <col min="4" max="4" width="3" style="1" customWidth="1"/>
    <col min="5" max="5" width="8.85546875" style="1" customWidth="1"/>
    <col min="6" max="6" width="21.7109375" style="1" customWidth="1"/>
    <col min="7" max="7" width="13.28515625" style="1" bestFit="1" customWidth="1"/>
    <col min="8" max="8" width="10.7109375" style="1" hidden="1" customWidth="1"/>
    <col min="9" max="9" width="42" style="1" hidden="1" customWidth="1"/>
    <col min="10" max="10" width="8" style="1" hidden="1" customWidth="1"/>
    <col min="11" max="11" width="10.7109375" style="1" hidden="1" customWidth="1"/>
    <col min="12" max="12" width="8.140625" style="1" hidden="1" customWidth="1"/>
    <col min="13" max="13" width="12.28515625" style="1" hidden="1" customWidth="1"/>
    <col min="14" max="14" width="11.42578125" style="1" hidden="1" customWidth="1"/>
    <col min="15" max="15" width="12.140625" style="1" hidden="1" customWidth="1"/>
    <col min="16" max="28" width="11.42578125" style="1" hidden="1" customWidth="1"/>
    <col min="29" max="29" width="11.42578125" style="1"/>
    <col min="30" max="30" width="19.5703125" style="1" customWidth="1"/>
    <col min="31" max="16384" width="11.42578125" style="1"/>
  </cols>
  <sheetData>
    <row r="1" spans="1:30" ht="42" customHeight="1" x14ac:dyDescent="0.25">
      <c r="B1" s="41"/>
      <c r="C1" s="42"/>
      <c r="D1" s="42"/>
      <c r="E1" s="42"/>
      <c r="F1" s="42"/>
      <c r="G1" s="42"/>
      <c r="H1" s="42"/>
      <c r="I1" s="42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4"/>
    </row>
    <row r="2" spans="1:30" ht="86.25" customHeight="1" x14ac:dyDescent="0.25">
      <c r="A2" s="11"/>
      <c r="B2" s="45"/>
      <c r="C2" s="46"/>
      <c r="D2" s="46"/>
      <c r="E2" s="46"/>
      <c r="F2" s="46"/>
      <c r="G2" s="46"/>
      <c r="H2" s="46"/>
      <c r="I2" s="4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47"/>
    </row>
    <row r="3" spans="1:30" ht="62.25" customHeight="1" x14ac:dyDescent="0.25">
      <c r="A3" s="11"/>
      <c r="B3" s="45"/>
      <c r="C3" s="46"/>
      <c r="D3" s="46"/>
      <c r="E3" s="46"/>
      <c r="F3" s="46"/>
      <c r="G3" s="46"/>
      <c r="H3" s="46"/>
      <c r="I3" s="4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47"/>
    </row>
    <row r="4" spans="1:30" ht="21.75" customHeight="1" x14ac:dyDescent="0.25">
      <c r="A4" s="11"/>
      <c r="B4" s="61" t="s">
        <v>59</v>
      </c>
      <c r="C4" s="62"/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  <c r="Y4" s="62"/>
      <c r="Z4" s="62"/>
      <c r="AA4" s="62"/>
      <c r="AB4" s="62"/>
      <c r="AC4" s="62"/>
      <c r="AD4" s="104"/>
    </row>
    <row r="5" spans="1:30" ht="27.75" customHeight="1" thickBot="1" x14ac:dyDescent="0.4">
      <c r="A5" s="11"/>
      <c r="B5" s="75" t="s">
        <v>74</v>
      </c>
      <c r="C5" s="76"/>
      <c r="D5" s="76"/>
      <c r="E5" s="76"/>
      <c r="F5" s="76"/>
      <c r="G5" s="76"/>
      <c r="H5" s="76"/>
      <c r="I5" s="76"/>
      <c r="J5" s="76"/>
      <c r="K5" s="76"/>
      <c r="L5" s="76"/>
      <c r="M5" s="76"/>
      <c r="N5" s="76"/>
      <c r="O5" s="76"/>
      <c r="P5" s="76"/>
      <c r="Q5" s="76"/>
      <c r="R5" s="76"/>
      <c r="S5" s="76"/>
      <c r="T5" s="76"/>
      <c r="U5" s="76"/>
      <c r="V5" s="76"/>
      <c r="W5" s="76"/>
      <c r="X5" s="76"/>
      <c r="Y5" s="76"/>
      <c r="Z5" s="76"/>
      <c r="AA5" s="76"/>
      <c r="AB5" s="76"/>
      <c r="AC5" s="76"/>
      <c r="AD5" s="105"/>
    </row>
    <row r="6" spans="1:30" s="11" customFormat="1" ht="28.5" hidden="1" customHeight="1" x14ac:dyDescent="0.35">
      <c r="B6" s="40"/>
      <c r="C6" s="40"/>
      <c r="D6" s="40"/>
      <c r="E6" s="40"/>
      <c r="F6" s="40"/>
      <c r="G6" s="40"/>
      <c r="H6" s="30"/>
      <c r="I6" s="39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</row>
    <row r="7" spans="1:30" s="11" customFormat="1" ht="31.5" hidden="1" customHeight="1" x14ac:dyDescent="0.4">
      <c r="B7" s="60"/>
      <c r="C7" s="60"/>
      <c r="D7" s="60"/>
      <c r="E7" s="60"/>
      <c r="F7" s="60"/>
      <c r="G7" s="60"/>
      <c r="H7" s="15"/>
      <c r="I7" s="39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</row>
    <row r="8" spans="1:30" s="11" customFormat="1" ht="21.75" hidden="1" customHeight="1" x14ac:dyDescent="0.35">
      <c r="B8" s="40"/>
      <c r="C8" s="40"/>
      <c r="D8" s="40"/>
      <c r="E8" s="40"/>
      <c r="F8" s="40"/>
      <c r="G8" s="40"/>
      <c r="H8" s="40"/>
      <c r="I8" s="39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</row>
    <row r="9" spans="1:30" ht="21.75" customHeight="1" thickBot="1" x14ac:dyDescent="0.4">
      <c r="A9" s="30"/>
      <c r="B9" s="40"/>
      <c r="C9" s="40"/>
      <c r="D9" s="40"/>
      <c r="E9" s="40"/>
      <c r="F9" s="40"/>
      <c r="G9" s="4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</row>
    <row r="10" spans="1:30" ht="25.5" customHeight="1" x14ac:dyDescent="0.25">
      <c r="A10" s="30"/>
      <c r="B10" s="69" t="s">
        <v>28</v>
      </c>
      <c r="C10" s="58"/>
      <c r="E10" s="69" t="s">
        <v>27</v>
      </c>
      <c r="F10" s="71"/>
      <c r="G10" s="72"/>
      <c r="H10" s="6"/>
      <c r="N10" s="52"/>
      <c r="O10" s="53"/>
      <c r="P10" s="54"/>
      <c r="V10" s="16"/>
      <c r="W10" s="17"/>
      <c r="X10" s="18"/>
      <c r="AC10" s="16"/>
      <c r="AD10" s="18"/>
    </row>
    <row r="11" spans="1:30" ht="25.5" customHeight="1" thickBot="1" x14ac:dyDescent="0.3">
      <c r="A11" s="30"/>
      <c r="B11" s="70"/>
      <c r="C11" s="59"/>
      <c r="E11" s="70"/>
      <c r="F11" s="73"/>
      <c r="G11" s="74"/>
      <c r="H11" s="7"/>
      <c r="N11" s="55"/>
      <c r="O11" s="56"/>
      <c r="P11" s="57"/>
      <c r="V11" s="19"/>
      <c r="W11" s="20"/>
      <c r="X11" s="21"/>
      <c r="AC11" s="19"/>
      <c r="AD11" s="21"/>
    </row>
    <row r="12" spans="1:30" ht="25.5" customHeight="1" x14ac:dyDescent="0.25">
      <c r="A12" s="30"/>
      <c r="B12" s="32"/>
      <c r="C12" s="33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</row>
    <row r="13" spans="1:30" ht="9.75" customHeight="1" thickBot="1" x14ac:dyDescent="0.4">
      <c r="A13" s="30"/>
      <c r="B13" s="30"/>
      <c r="C13" s="30"/>
      <c r="D13" s="34"/>
      <c r="E13" s="34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0"/>
    </row>
    <row r="14" spans="1:30" ht="18" customHeight="1" thickBot="1" x14ac:dyDescent="0.4">
      <c r="A14" s="30"/>
      <c r="B14" s="63" t="s">
        <v>44</v>
      </c>
      <c r="C14" s="64"/>
      <c r="D14" s="34"/>
      <c r="E14" s="35"/>
      <c r="F14" s="77" t="s">
        <v>40</v>
      </c>
      <c r="G14" s="77"/>
      <c r="M14" s="1">
        <f>3.8*0.66</f>
        <v>2.508</v>
      </c>
      <c r="AC14" s="30"/>
      <c r="AD14" s="30"/>
    </row>
    <row r="15" spans="1:30" ht="45.75" thickBot="1" x14ac:dyDescent="0.3">
      <c r="A15" s="30"/>
      <c r="B15" s="65"/>
      <c r="C15" s="66"/>
      <c r="D15" s="30"/>
      <c r="E15" s="35"/>
      <c r="F15" s="26" t="s">
        <v>0</v>
      </c>
      <c r="G15" s="27" t="s">
        <v>1</v>
      </c>
      <c r="AC15" s="30"/>
      <c r="AD15" s="30"/>
    </row>
    <row r="16" spans="1:30" ht="15.75" thickBot="1" x14ac:dyDescent="0.3">
      <c r="A16" s="30"/>
      <c r="B16" s="67"/>
      <c r="C16" s="68"/>
      <c r="D16" s="30"/>
      <c r="E16" s="35"/>
      <c r="F16" s="22" t="s">
        <v>2</v>
      </c>
      <c r="G16" s="23">
        <v>1</v>
      </c>
      <c r="I16" s="11"/>
      <c r="J16" s="10"/>
      <c r="K16" s="10"/>
      <c r="L16" s="10"/>
      <c r="M16" s="11" t="s">
        <v>56</v>
      </c>
      <c r="AC16" s="30"/>
      <c r="AD16" s="30"/>
    </row>
    <row r="17" spans="1:30" ht="15.75" customHeight="1" x14ac:dyDescent="0.25">
      <c r="A17" s="30"/>
      <c r="B17" s="48" t="s">
        <v>46</v>
      </c>
      <c r="C17" s="87">
        <v>0</v>
      </c>
      <c r="D17" s="30"/>
      <c r="E17" s="36"/>
      <c r="F17" s="24" t="s">
        <v>3</v>
      </c>
      <c r="G17" s="25">
        <v>1.04</v>
      </c>
      <c r="I17" s="11"/>
      <c r="J17" s="10"/>
      <c r="K17" s="10"/>
      <c r="L17" s="10"/>
      <c r="M17" s="11">
        <v>5497.75</v>
      </c>
      <c r="AC17" s="30"/>
      <c r="AD17" s="30"/>
    </row>
    <row r="18" spans="1:30" ht="20.25" customHeight="1" thickBot="1" x14ac:dyDescent="0.3">
      <c r="A18" s="30"/>
      <c r="B18" s="93"/>
      <c r="C18" s="88"/>
      <c r="D18" s="30"/>
      <c r="E18" s="30"/>
      <c r="F18" s="24" t="s">
        <v>4</v>
      </c>
      <c r="G18" s="25">
        <v>1.08</v>
      </c>
      <c r="I18" s="11"/>
      <c r="J18" s="10"/>
      <c r="K18" s="10"/>
      <c r="L18" s="10"/>
      <c r="M18" s="11">
        <v>10308.260833333334</v>
      </c>
      <c r="AC18" s="30"/>
      <c r="AD18" s="30"/>
    </row>
    <row r="19" spans="1:30" ht="16.5" customHeight="1" x14ac:dyDescent="0.25">
      <c r="A19" s="30"/>
      <c r="B19" s="102" t="s">
        <v>48</v>
      </c>
      <c r="C19" s="100">
        <f>C17*1.341</f>
        <v>0</v>
      </c>
      <c r="D19" s="30"/>
      <c r="E19" s="30"/>
      <c r="F19" s="24" t="s">
        <v>5</v>
      </c>
      <c r="G19" s="25">
        <v>1.1100000000000001</v>
      </c>
      <c r="I19" s="11"/>
      <c r="J19" s="10"/>
      <c r="K19" s="10"/>
      <c r="L19" s="10"/>
      <c r="M19" s="11">
        <v>15118.739166666666</v>
      </c>
      <c r="AC19" s="30"/>
      <c r="AD19" s="30"/>
    </row>
    <row r="20" spans="1:30" ht="16.5" customHeight="1" x14ac:dyDescent="0.25">
      <c r="A20" s="30"/>
      <c r="B20" s="103"/>
      <c r="C20" s="101"/>
      <c r="D20" s="30"/>
      <c r="E20" s="30"/>
      <c r="F20" s="24" t="s">
        <v>6</v>
      </c>
      <c r="G20" s="25">
        <v>1.1299999999999999</v>
      </c>
      <c r="I20" s="11"/>
      <c r="J20" s="10"/>
      <c r="K20" s="10"/>
      <c r="L20" s="10"/>
      <c r="M20" s="11">
        <v>17867.305</v>
      </c>
      <c r="AC20" s="30"/>
      <c r="AD20" s="30"/>
    </row>
    <row r="21" spans="1:30" ht="21" customHeight="1" thickBot="1" x14ac:dyDescent="0.3">
      <c r="A21" s="30"/>
      <c r="B21" s="8" t="s">
        <v>45</v>
      </c>
      <c r="C21" s="12" t="str">
        <f>O21</f>
        <v>$4607</v>
      </c>
      <c r="D21" s="30"/>
      <c r="E21" s="30"/>
      <c r="F21" s="24" t="s">
        <v>7</v>
      </c>
      <c r="G21" s="25">
        <v>1.17</v>
      </c>
      <c r="M21" s="11" t="s">
        <v>68</v>
      </c>
      <c r="O21" s="12" t="str">
        <f>IF($C$19&gt;323990,"$14975",IF($C$19&gt;269989,"$12671",IF($C$19&gt;208435,"$8639",IF($C$19&lt;208435,"$4607",ERROR))))</f>
        <v>$4607</v>
      </c>
      <c r="AC21" s="30"/>
      <c r="AD21" s="30"/>
    </row>
    <row r="22" spans="1:30" ht="16.5" customHeight="1" x14ac:dyDescent="0.25">
      <c r="A22" s="30"/>
      <c r="B22" s="48" t="s">
        <v>67</v>
      </c>
      <c r="C22" s="50">
        <f>C17*1.511</f>
        <v>0</v>
      </c>
      <c r="D22" s="30"/>
      <c r="E22" s="30"/>
      <c r="F22" s="24" t="s">
        <v>8</v>
      </c>
      <c r="G22" s="25">
        <v>1.2</v>
      </c>
      <c r="O22" s="11"/>
      <c r="AC22" s="30"/>
      <c r="AD22" s="30"/>
    </row>
    <row r="23" spans="1:30" ht="16.5" customHeight="1" x14ac:dyDescent="0.25">
      <c r="A23" s="30"/>
      <c r="B23" s="49"/>
      <c r="C23" s="51"/>
      <c r="D23" s="30"/>
      <c r="E23" s="30"/>
      <c r="F23" s="24" t="s">
        <v>9</v>
      </c>
      <c r="G23" s="25">
        <v>1.24</v>
      </c>
      <c r="O23" s="11"/>
      <c r="AC23" s="30"/>
      <c r="AD23" s="30"/>
    </row>
    <row r="24" spans="1:30" ht="19.5" customHeight="1" thickBot="1" x14ac:dyDescent="0.3">
      <c r="A24" s="30"/>
      <c r="B24" s="8" t="s">
        <v>45</v>
      </c>
      <c r="C24" s="12" t="str">
        <f>O24</f>
        <v>$5191.9</v>
      </c>
      <c r="D24" s="30"/>
      <c r="E24" s="30"/>
      <c r="F24" s="24" t="s">
        <v>11</v>
      </c>
      <c r="G24" s="25">
        <v>1.26</v>
      </c>
      <c r="M24" s="11" t="s">
        <v>69</v>
      </c>
      <c r="O24" s="12" t="str">
        <f>IF($C$22&gt;365062,"$16873.4",IF($C$22&gt;304215,"$14277.7",IF($C$22&gt;234860,"$9734.8",IF($C$22&lt;234859,"$5191.9",ERROR))))</f>
        <v>$5191.9</v>
      </c>
      <c r="AC24" s="30"/>
      <c r="AD24" s="30"/>
    </row>
    <row r="25" spans="1:30" ht="15.75" customHeight="1" thickBot="1" x14ac:dyDescent="0.3">
      <c r="A25" s="30"/>
      <c r="B25" s="48" t="s">
        <v>60</v>
      </c>
      <c r="C25" s="50">
        <f>C17*1.651</f>
        <v>0</v>
      </c>
      <c r="D25" s="30"/>
      <c r="E25" s="30"/>
      <c r="F25" s="24" t="s">
        <v>12</v>
      </c>
      <c r="G25" s="25">
        <v>1.3</v>
      </c>
      <c r="M25" s="11" t="s">
        <v>72</v>
      </c>
      <c r="O25" s="12" t="str">
        <f>IF($C$34&gt;O34,"$21675,22",IF($C$34&gt;W34,"$18340,84",IF($C$34&gt;Y34,"$12505,12",IF($C$34&lt;AA34,"$6669,40",ERROR))))</f>
        <v>$6669,40</v>
      </c>
      <c r="AC25" s="30"/>
      <c r="AD25" s="30"/>
    </row>
    <row r="26" spans="1:30" ht="15.75" customHeight="1" thickBot="1" x14ac:dyDescent="0.3">
      <c r="A26" s="30"/>
      <c r="B26" s="49"/>
      <c r="C26" s="51"/>
      <c r="D26" s="30"/>
      <c r="E26" s="30"/>
      <c r="F26" s="24" t="s">
        <v>13</v>
      </c>
      <c r="G26" s="25">
        <v>1.35</v>
      </c>
      <c r="M26" s="11" t="s">
        <v>71</v>
      </c>
      <c r="O26" s="12" t="str">
        <f>IF($C$31&gt;O33,"$20670",IF($C$31&gt;W33,"$17490,41",IF($C$31&gt;Y33,"$11925,29",IF($C$31&lt;AA33,"$6360,16",ERROR))))</f>
        <v>$6360,16</v>
      </c>
      <c r="AC26" s="30"/>
      <c r="AD26" s="30"/>
    </row>
    <row r="27" spans="1:30" ht="15.75" customHeight="1" thickBot="1" x14ac:dyDescent="0.3">
      <c r="A27" s="30"/>
      <c r="B27" s="8" t="s">
        <v>45</v>
      </c>
      <c r="C27" s="12" t="str">
        <f>O28</f>
        <v>$5672,94</v>
      </c>
      <c r="D27" s="30"/>
      <c r="E27" s="30"/>
      <c r="F27" s="24" t="s">
        <v>14</v>
      </c>
      <c r="G27" s="25">
        <v>1.39</v>
      </c>
      <c r="M27" s="11" t="s">
        <v>56</v>
      </c>
      <c r="O27" s="12" t="str">
        <f>IF($C$28&gt;O32,"$19553,49",IF($C$28&gt;W32,"$16545,5",IF($C$28&gt;Y32,"$11281,03",IF($C$28&lt;AA32,"$6016,55",ERROR))))</f>
        <v>$6016,55</v>
      </c>
      <c r="AC27" s="30"/>
      <c r="AD27" s="30"/>
    </row>
    <row r="28" spans="1:30" ht="15.75" customHeight="1" thickBot="1" x14ac:dyDescent="0.3">
      <c r="A28" s="30"/>
      <c r="B28" s="48" t="s">
        <v>49</v>
      </c>
      <c r="C28" s="50">
        <f>C17*1.751</f>
        <v>0</v>
      </c>
      <c r="D28" s="30"/>
      <c r="E28" s="30"/>
      <c r="F28" s="24" t="s">
        <v>15</v>
      </c>
      <c r="G28" s="25">
        <v>1.43</v>
      </c>
      <c r="M28" s="11" t="s">
        <v>70</v>
      </c>
      <c r="O28" s="12" t="str">
        <f>IF($C$25&gt;O31,"$18436,78",IF($C$25&gt;W31,"$15600,58",IF($C$25&gt;Y31,"$10636,77",IF($C$25&lt;AA31,"$5672,94",ERROR))))</f>
        <v>$5672,94</v>
      </c>
      <c r="AC28" s="30"/>
      <c r="AD28" s="30"/>
    </row>
    <row r="29" spans="1:30" ht="17.25" customHeight="1" thickBot="1" x14ac:dyDescent="0.3">
      <c r="A29" s="30"/>
      <c r="B29" s="49"/>
      <c r="C29" s="51"/>
      <c r="D29" s="30"/>
      <c r="E29" s="30"/>
      <c r="F29" s="24" t="s">
        <v>16</v>
      </c>
      <c r="G29" s="25">
        <v>1.48</v>
      </c>
      <c r="O29" s="12"/>
      <c r="AC29" s="30"/>
      <c r="AD29" s="30"/>
    </row>
    <row r="30" spans="1:30" ht="15.75" customHeight="1" thickBot="1" x14ac:dyDescent="0.3">
      <c r="A30" s="30"/>
      <c r="B30" s="8" t="s">
        <v>45</v>
      </c>
      <c r="C30" s="13" t="str">
        <f>O27</f>
        <v>$6016,55</v>
      </c>
      <c r="D30" s="30"/>
      <c r="E30" s="30"/>
      <c r="F30" s="24" t="s">
        <v>17</v>
      </c>
      <c r="G30" s="25">
        <v>1.52</v>
      </c>
      <c r="O30" s="1">
        <v>365062</v>
      </c>
      <c r="V30" s="1">
        <v>16873.400000000001</v>
      </c>
      <c r="W30" s="1">
        <v>304215</v>
      </c>
      <c r="X30" s="1">
        <v>14277.7</v>
      </c>
      <c r="Y30" s="1">
        <v>234860</v>
      </c>
      <c r="Z30" s="1">
        <v>9734.7999999999993</v>
      </c>
      <c r="AA30" s="1">
        <v>234859</v>
      </c>
      <c r="AB30" s="1">
        <v>5191.8999999999996</v>
      </c>
      <c r="AC30" s="30"/>
      <c r="AD30" s="30"/>
    </row>
    <row r="31" spans="1:30" ht="16.5" customHeight="1" x14ac:dyDescent="0.25">
      <c r="A31" s="30"/>
      <c r="B31" s="48" t="s">
        <v>61</v>
      </c>
      <c r="C31" s="50">
        <f>C17*1.851</f>
        <v>0</v>
      </c>
      <c r="D31" s="30"/>
      <c r="E31" s="30"/>
      <c r="F31" s="24" t="s">
        <v>29</v>
      </c>
      <c r="G31" s="25">
        <v>1.63</v>
      </c>
      <c r="I31" s="11" t="s">
        <v>63</v>
      </c>
      <c r="M31" s="1">
        <v>1.0926538716082066</v>
      </c>
      <c r="O31" s="1">
        <v>398886.40767703514</v>
      </c>
      <c r="V31" s="11">
        <v>18436.785837193915</v>
      </c>
      <c r="W31" s="11">
        <v>332401.69755129056</v>
      </c>
      <c r="X31" s="11">
        <v>15600.584182660492</v>
      </c>
      <c r="Y31" s="11">
        <v>256620.68828590339</v>
      </c>
      <c r="Z31" s="11">
        <v>10636.766909331569</v>
      </c>
      <c r="AA31" s="11">
        <v>256619.59563203179</v>
      </c>
      <c r="AB31" s="1">
        <v>5672.9496360026478</v>
      </c>
      <c r="AC31" s="30"/>
      <c r="AD31" s="30"/>
    </row>
    <row r="32" spans="1:30" x14ac:dyDescent="0.25">
      <c r="A32" s="30"/>
      <c r="B32" s="49"/>
      <c r="C32" s="51"/>
      <c r="D32" s="30"/>
      <c r="E32" s="30"/>
      <c r="F32" s="24" t="s">
        <v>30</v>
      </c>
      <c r="G32" s="25">
        <v>1.74</v>
      </c>
      <c r="I32" s="11" t="s">
        <v>64</v>
      </c>
      <c r="M32" s="1">
        <v>1.158835208471211</v>
      </c>
      <c r="O32" s="11">
        <v>423046.69887491723</v>
      </c>
      <c r="V32" s="11">
        <v>19553.490006618133</v>
      </c>
      <c r="W32" s="11">
        <v>352535.05294506944</v>
      </c>
      <c r="X32" s="11">
        <v>16545.501455989412</v>
      </c>
      <c r="Y32" s="11">
        <v>272164.03706154862</v>
      </c>
      <c r="Z32" s="11">
        <v>11281.028987425545</v>
      </c>
      <c r="AA32" s="11">
        <v>272162.87822634017</v>
      </c>
      <c r="AB32" s="11">
        <v>6016.5565188616802</v>
      </c>
      <c r="AC32" s="30"/>
      <c r="AD32" s="30"/>
    </row>
    <row r="33" spans="1:30" ht="19.5" thickBot="1" x14ac:dyDescent="0.3">
      <c r="A33" s="30"/>
      <c r="B33" s="8" t="s">
        <v>45</v>
      </c>
      <c r="C33" s="13" t="str">
        <f>O26</f>
        <v>$6360,16</v>
      </c>
      <c r="D33" s="30"/>
      <c r="E33" s="30"/>
      <c r="F33" s="24" t="s">
        <v>31</v>
      </c>
      <c r="G33" s="25">
        <v>1.96</v>
      </c>
      <c r="I33" s="11" t="s">
        <v>65</v>
      </c>
      <c r="M33" s="1">
        <v>1.2250165453342157</v>
      </c>
      <c r="O33" s="11">
        <v>447206.99007279944</v>
      </c>
      <c r="V33" s="11">
        <v>20670.194176042358</v>
      </c>
      <c r="W33" s="11">
        <v>372668.40833884844</v>
      </c>
      <c r="X33" s="11">
        <v>17490.418729318331</v>
      </c>
      <c r="Y33" s="11">
        <v>287707.38583719387</v>
      </c>
      <c r="Z33" s="11">
        <v>11925.291065519521</v>
      </c>
      <c r="AA33" s="11">
        <v>287706.16082064854</v>
      </c>
      <c r="AB33" s="11">
        <v>6360.1634017207143</v>
      </c>
      <c r="AC33" s="30"/>
      <c r="AD33" s="30"/>
    </row>
    <row r="34" spans="1:30" x14ac:dyDescent="0.25">
      <c r="A34" s="30"/>
      <c r="B34" s="48" t="s">
        <v>62</v>
      </c>
      <c r="C34" s="50">
        <f>C17*1.941</f>
        <v>0</v>
      </c>
      <c r="D34" s="30"/>
      <c r="E34" s="30"/>
      <c r="F34" s="24" t="s">
        <v>32</v>
      </c>
      <c r="G34" s="25">
        <v>2.0699999999999998</v>
      </c>
      <c r="I34" s="11" t="s">
        <v>66</v>
      </c>
      <c r="M34" s="1">
        <v>1.2845797485109198</v>
      </c>
      <c r="O34" s="11">
        <v>468951.25215089339</v>
      </c>
      <c r="V34" s="11">
        <v>21675.227928524157</v>
      </c>
      <c r="W34" s="11">
        <v>390788.42819324945</v>
      </c>
      <c r="X34" s="11">
        <v>18340.844275314361</v>
      </c>
      <c r="Y34" s="11">
        <v>301696.39973527461</v>
      </c>
      <c r="Z34" s="11">
        <v>12505.126935804101</v>
      </c>
      <c r="AA34" s="11">
        <v>301695.11515552615</v>
      </c>
      <c r="AB34" s="11">
        <v>6669.4095962938445</v>
      </c>
      <c r="AC34" s="30"/>
      <c r="AD34" s="30"/>
    </row>
    <row r="35" spans="1:30" ht="19.5" customHeight="1" x14ac:dyDescent="0.25">
      <c r="A35" s="30"/>
      <c r="B35" s="49"/>
      <c r="C35" s="51"/>
      <c r="D35" s="30"/>
      <c r="E35" s="30"/>
      <c r="F35" s="24" t="s">
        <v>33</v>
      </c>
      <c r="G35" s="25">
        <v>2.17</v>
      </c>
      <c r="AC35" s="30"/>
      <c r="AD35" s="30"/>
    </row>
    <row r="36" spans="1:30" ht="19.5" thickBot="1" x14ac:dyDescent="0.3">
      <c r="A36" s="30"/>
      <c r="B36" s="8" t="s">
        <v>45</v>
      </c>
      <c r="C36" s="13" t="str">
        <f>O25</f>
        <v>$6669,40</v>
      </c>
      <c r="D36" s="30"/>
      <c r="E36" s="30"/>
      <c r="F36" s="24" t="s">
        <v>34</v>
      </c>
      <c r="G36" s="25">
        <v>1.96</v>
      </c>
      <c r="AC36" s="30"/>
      <c r="AD36" s="30"/>
    </row>
    <row r="37" spans="1:30" ht="15.75" customHeight="1" thickBot="1" x14ac:dyDescent="0.3">
      <c r="A37" s="30"/>
      <c r="B37" s="4"/>
      <c r="C37" s="5"/>
      <c r="D37" s="30"/>
      <c r="E37" s="30"/>
      <c r="F37" s="24" t="s">
        <v>35</v>
      </c>
      <c r="G37" s="25">
        <v>2.0699999999999998</v>
      </c>
      <c r="AC37" s="30"/>
      <c r="AD37" s="30"/>
    </row>
    <row r="38" spans="1:30" ht="15" customHeight="1" thickBot="1" x14ac:dyDescent="0.3">
      <c r="A38" s="30"/>
      <c r="B38" s="94" t="s">
        <v>42</v>
      </c>
      <c r="C38" s="95"/>
      <c r="D38" s="30"/>
      <c r="E38" s="30"/>
      <c r="F38" s="24" t="s">
        <v>36</v>
      </c>
      <c r="G38" s="25">
        <v>2.17</v>
      </c>
      <c r="AC38" s="30"/>
      <c r="AD38" s="30"/>
    </row>
    <row r="39" spans="1:30" ht="15" customHeight="1" thickBot="1" x14ac:dyDescent="0.3">
      <c r="A39" s="30"/>
      <c r="D39" s="30"/>
      <c r="E39" s="30"/>
      <c r="F39" s="24" t="s">
        <v>37</v>
      </c>
      <c r="G39" s="25">
        <v>2.2799999999999998</v>
      </c>
      <c r="I39" t="s">
        <v>50</v>
      </c>
      <c r="AC39" s="30"/>
      <c r="AD39" s="30"/>
    </row>
    <row r="40" spans="1:30" ht="15" customHeight="1" thickBot="1" x14ac:dyDescent="0.3">
      <c r="A40" s="30"/>
      <c r="B40" s="85" t="s">
        <v>43</v>
      </c>
      <c r="C40" s="86"/>
      <c r="D40" s="30"/>
      <c r="E40" s="30"/>
      <c r="F40" s="24" t="s">
        <v>38</v>
      </c>
      <c r="G40" s="25">
        <v>2.5</v>
      </c>
      <c r="H40" s="1">
        <v>53500</v>
      </c>
      <c r="I40" s="1" t="s">
        <v>51</v>
      </c>
      <c r="AC40" s="30"/>
      <c r="AD40" s="30"/>
    </row>
    <row r="41" spans="1:30" ht="15.75" customHeight="1" thickBot="1" x14ac:dyDescent="0.3">
      <c r="A41" s="30"/>
      <c r="B41" s="69" t="s">
        <v>10</v>
      </c>
      <c r="C41" s="98">
        <v>0</v>
      </c>
      <c r="D41" s="30"/>
      <c r="E41" s="30"/>
      <c r="F41" s="24" t="s">
        <v>18</v>
      </c>
      <c r="G41" s="25">
        <v>2.61</v>
      </c>
      <c r="H41" s="1">
        <v>69957</v>
      </c>
      <c r="I41" s="1" t="s">
        <v>52</v>
      </c>
      <c r="AC41" s="30"/>
      <c r="AD41" s="30"/>
    </row>
    <row r="42" spans="1:30" ht="15.75" thickBot="1" x14ac:dyDescent="0.3">
      <c r="A42" s="30"/>
      <c r="B42" s="70"/>
      <c r="C42" s="99"/>
      <c r="D42" s="30"/>
      <c r="E42" s="30"/>
      <c r="F42" s="24" t="s">
        <v>19</v>
      </c>
      <c r="G42" s="25">
        <v>2.83</v>
      </c>
      <c r="H42" s="2">
        <v>90616.8</v>
      </c>
      <c r="I42" s="1" t="s">
        <v>53</v>
      </c>
      <c r="AC42" s="30"/>
      <c r="AD42" s="30"/>
    </row>
    <row r="43" spans="1:30" ht="19.5" customHeight="1" x14ac:dyDescent="0.25">
      <c r="A43" s="30"/>
      <c r="B43" s="30"/>
      <c r="C43" s="30" t="s">
        <v>58</v>
      </c>
      <c r="D43" s="30"/>
      <c r="E43" s="30"/>
      <c r="F43" s="24" t="s">
        <v>39</v>
      </c>
      <c r="G43" s="25">
        <v>2.93</v>
      </c>
      <c r="H43" s="1" t="s">
        <v>55</v>
      </c>
      <c r="I43" s="1" t="s">
        <v>54</v>
      </c>
      <c r="AC43" s="30"/>
      <c r="AD43" s="30"/>
    </row>
    <row r="44" spans="1:30" ht="15" customHeight="1" thickBot="1" x14ac:dyDescent="0.3">
      <c r="A44" s="30"/>
      <c r="B44" s="30"/>
      <c r="C44" s="30"/>
      <c r="D44" s="30"/>
      <c r="E44" s="30"/>
      <c r="F44" s="24" t="s">
        <v>20</v>
      </c>
      <c r="G44" s="25">
        <v>3.04</v>
      </c>
      <c r="AC44" s="30"/>
      <c r="AD44" s="30"/>
    </row>
    <row r="45" spans="1:30" ht="15.75" customHeight="1" thickBot="1" x14ac:dyDescent="0.3">
      <c r="A45" s="30"/>
      <c r="B45" s="96" t="s">
        <v>47</v>
      </c>
      <c r="C45" s="97"/>
      <c r="D45" s="30"/>
      <c r="E45" s="30"/>
      <c r="F45" s="24" t="s">
        <v>21</v>
      </c>
      <c r="G45" s="25">
        <v>3.26</v>
      </c>
      <c r="AC45" s="30"/>
      <c r="AD45" s="30"/>
    </row>
    <row r="46" spans="1:30" ht="15" customHeight="1" x14ac:dyDescent="0.25">
      <c r="A46" s="30"/>
      <c r="B46" s="89" t="s">
        <v>41</v>
      </c>
      <c r="C46" s="91">
        <f>163938.9+21561.1*C41</f>
        <v>163938.9</v>
      </c>
      <c r="D46" s="37"/>
      <c r="E46" s="37"/>
      <c r="F46" s="24" t="s">
        <v>22</v>
      </c>
      <c r="G46" s="25">
        <v>3.48</v>
      </c>
      <c r="I46" s="9">
        <f>C17*0.341</f>
        <v>0</v>
      </c>
      <c r="AC46" s="30"/>
      <c r="AD46" s="30"/>
    </row>
    <row r="47" spans="1:30" ht="15" customHeight="1" thickBot="1" x14ac:dyDescent="0.3">
      <c r="A47" s="30"/>
      <c r="B47" s="90"/>
      <c r="C47" s="92"/>
      <c r="D47" s="37"/>
      <c r="E47" s="37"/>
      <c r="F47" s="24" t="s">
        <v>23</v>
      </c>
      <c r="G47" s="25">
        <v>3.7</v>
      </c>
      <c r="I47" s="11" t="str">
        <f>IF($C17&gt;241603,"29471.4",IF($C17&gt;201334,"24559.7",IF($C17&gt;155433,"18960.3",IF($C17&lt;155433,"14500",ERROR))))</f>
        <v>14500</v>
      </c>
      <c r="AC47" s="30"/>
      <c r="AD47" s="30"/>
    </row>
    <row r="48" spans="1:30" ht="15.75" customHeight="1" x14ac:dyDescent="0.25">
      <c r="A48" s="30"/>
      <c r="B48" s="30"/>
      <c r="C48" s="30"/>
      <c r="D48" s="37"/>
      <c r="E48" s="37"/>
      <c r="F48" s="24" t="s">
        <v>24</v>
      </c>
      <c r="G48" s="25">
        <v>4.0199999999999996</v>
      </c>
      <c r="I48" s="14">
        <f>C17*0.483</f>
        <v>0</v>
      </c>
      <c r="AC48" s="30"/>
      <c r="AD48" s="30"/>
    </row>
    <row r="49" spans="1:30" ht="16.5" customHeight="1" x14ac:dyDescent="0.25">
      <c r="A49" s="30"/>
      <c r="B49" s="30"/>
      <c r="C49" s="30"/>
      <c r="D49" s="30"/>
      <c r="E49" s="30"/>
      <c r="F49" s="24" t="s">
        <v>25</v>
      </c>
      <c r="G49" s="25">
        <v>4.3499999999999996</v>
      </c>
      <c r="I49" s="11" t="str">
        <f>IF($C17&gt;241603,"79267.1",IF($C17&gt;201334,"66057.1",IF($C17&gt;155433,"50996",IF($C17&lt;155433,"39000",ERROR))))</f>
        <v>39000</v>
      </c>
      <c r="AC49" s="30"/>
      <c r="AD49" s="30"/>
    </row>
    <row r="50" spans="1:30" ht="17.25" customHeight="1" thickBot="1" x14ac:dyDescent="0.3">
      <c r="A50" s="30"/>
      <c r="B50" s="30"/>
      <c r="C50" s="30"/>
      <c r="D50" s="30"/>
      <c r="E50" s="30"/>
      <c r="F50" s="28" t="s">
        <v>26</v>
      </c>
      <c r="G50" s="29">
        <v>4.6500000000000004</v>
      </c>
      <c r="AC50" s="30"/>
      <c r="AD50" s="30"/>
    </row>
    <row r="51" spans="1:30" ht="15" customHeight="1" thickBot="1" x14ac:dyDescent="0.3">
      <c r="A51" s="30"/>
      <c r="B51" s="31"/>
      <c r="C51" s="31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  <c r="AA51" s="30"/>
      <c r="AB51" s="30"/>
      <c r="AC51" s="30"/>
      <c r="AD51" s="30"/>
    </row>
    <row r="52" spans="1:30" ht="15.75" customHeight="1" x14ac:dyDescent="0.25">
      <c r="A52" s="30"/>
      <c r="B52" s="78" t="s">
        <v>73</v>
      </c>
      <c r="C52" s="79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  <c r="AA52" s="30"/>
      <c r="AB52" s="30"/>
      <c r="AC52" s="30"/>
      <c r="AD52" s="30"/>
    </row>
    <row r="53" spans="1:30" x14ac:dyDescent="0.25">
      <c r="A53" s="30"/>
      <c r="B53" s="80"/>
      <c r="C53" s="81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  <c r="AA53" s="30"/>
      <c r="AB53" s="30"/>
      <c r="AC53" s="30"/>
      <c r="AD53" s="30"/>
    </row>
    <row r="54" spans="1:30" x14ac:dyDescent="0.25">
      <c r="A54" s="30"/>
      <c r="B54" s="80"/>
      <c r="C54" s="81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0"/>
      <c r="AB54" s="30"/>
      <c r="AC54" s="30"/>
      <c r="AD54" s="30"/>
    </row>
    <row r="55" spans="1:30" ht="40.5" customHeight="1" thickBot="1" x14ac:dyDescent="0.3">
      <c r="A55" s="30"/>
      <c r="B55" s="82"/>
      <c r="C55" s="83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</row>
    <row r="56" spans="1:30" ht="19.5" thickBot="1" x14ac:dyDescent="0.3">
      <c r="A56" s="30"/>
      <c r="B56" s="38"/>
      <c r="C56" s="38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/>
      <c r="AD56" s="30"/>
    </row>
    <row r="57" spans="1:30" ht="6.75" customHeight="1" x14ac:dyDescent="0.25">
      <c r="A57" s="30"/>
      <c r="B57" s="78" t="s">
        <v>57</v>
      </c>
      <c r="C57" s="79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  <c r="AA57" s="30"/>
      <c r="AB57" s="30"/>
      <c r="AC57" s="30"/>
      <c r="AD57" s="30"/>
    </row>
    <row r="58" spans="1:30" x14ac:dyDescent="0.25">
      <c r="A58" s="30"/>
      <c r="B58" s="80"/>
      <c r="C58" s="81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  <c r="AA58" s="30"/>
      <c r="AB58" s="30"/>
      <c r="AC58" s="30"/>
      <c r="AD58" s="30"/>
    </row>
    <row r="59" spans="1:30" x14ac:dyDescent="0.25">
      <c r="A59" s="30"/>
      <c r="B59" s="80"/>
      <c r="C59" s="81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  <c r="AD59" s="30"/>
    </row>
    <row r="60" spans="1:30" ht="15.75" thickBot="1" x14ac:dyDescent="0.3">
      <c r="A60" s="30"/>
      <c r="B60" s="82"/>
      <c r="C60" s="83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</row>
    <row r="61" spans="1:30" ht="18.75" x14ac:dyDescent="0.25">
      <c r="B61" s="84"/>
      <c r="C61" s="84"/>
    </row>
    <row r="135" spans="2:2" x14ac:dyDescent="0.25">
      <c r="B135" s="3"/>
    </row>
  </sheetData>
  <mergeCells count="33">
    <mergeCell ref="B57:C60"/>
    <mergeCell ref="B61:C61"/>
    <mergeCell ref="B52:C55"/>
    <mergeCell ref="B40:C40"/>
    <mergeCell ref="C17:C18"/>
    <mergeCell ref="B46:B47"/>
    <mergeCell ref="C46:C47"/>
    <mergeCell ref="B17:B18"/>
    <mergeCell ref="B38:C38"/>
    <mergeCell ref="B45:C45"/>
    <mergeCell ref="C41:C42"/>
    <mergeCell ref="B41:B42"/>
    <mergeCell ref="C19:C20"/>
    <mergeCell ref="C22:C23"/>
    <mergeCell ref="C28:C29"/>
    <mergeCell ref="B19:B20"/>
    <mergeCell ref="B7:G7"/>
    <mergeCell ref="B22:B23"/>
    <mergeCell ref="B28:B29"/>
    <mergeCell ref="B14:C16"/>
    <mergeCell ref="B10:B11"/>
    <mergeCell ref="E10:G11"/>
    <mergeCell ref="F14:G14"/>
    <mergeCell ref="B4:AD4"/>
    <mergeCell ref="B5:AD5"/>
    <mergeCell ref="B34:B35"/>
    <mergeCell ref="C34:C35"/>
    <mergeCell ref="B25:B26"/>
    <mergeCell ref="C25:C26"/>
    <mergeCell ref="N10:P11"/>
    <mergeCell ref="C10:C11"/>
    <mergeCell ref="B31:B32"/>
    <mergeCell ref="C31:C32"/>
  </mergeCells>
  <phoneticPr fontId="2" type="noConversion"/>
  <hyperlinks>
    <hyperlink ref="B4" r:id="rId1" display="www.gremialcolumbiaba.com.ar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</dc:creator>
  <cp:lastModifiedBy>Pepe</cp:lastModifiedBy>
  <dcterms:created xsi:type="dcterms:W3CDTF">2016-09-20T02:52:27Z</dcterms:created>
  <dcterms:modified xsi:type="dcterms:W3CDTF">2022-09-30T03:42:59Z</dcterms:modified>
</cp:coreProperties>
</file>